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3.35.70.81\人社系学務課TeraSt\04経済学部学務係\卒業要件チェックシート\"/>
    </mc:Choice>
  </mc:AlternateContent>
  <xr:revisionPtr revIDLastSave="0" documentId="13_ncr:1_{5CF19F78-4537-4018-B8A2-B78086FA2486}" xr6:coauthVersionLast="47" xr6:coauthVersionMax="47" xr10:uidLastSave="{00000000-0000-0000-0000-000000000000}"/>
  <bookViews>
    <workbookView xWindow="-120" yWindow="-120" windowWidth="29040" windowHeight="15720" xr2:uid="{8CD2C1C8-5D72-4018-9E6C-3B896D7486AA}"/>
  </bookViews>
  <sheets>
    <sheet name="経済学プログラム" sheetId="1" r:id="rId1"/>
  </sheets>
  <definedNames>
    <definedName name="_xlnm.Print_Area" localSheetId="0">経済学プログラム!$A$1:$K$25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J17" i="1"/>
  <c r="I17" i="1"/>
  <c r="G17" i="1"/>
  <c r="H17" i="1" s="1"/>
  <c r="J16" i="1"/>
  <c r="G16" i="1"/>
  <c r="I16" i="1" s="1"/>
  <c r="J15" i="1"/>
  <c r="G15" i="1"/>
  <c r="H15" i="1" s="1"/>
  <c r="I14" i="1"/>
  <c r="H14" i="1"/>
  <c r="F14" i="1"/>
  <c r="G14" i="1" s="1"/>
  <c r="I13" i="1"/>
  <c r="G13" i="1"/>
  <c r="H13" i="1" s="1"/>
  <c r="G12" i="1"/>
  <c r="I12" i="1" s="1"/>
  <c r="G11" i="1"/>
  <c r="I11" i="1" s="1"/>
  <c r="J10" i="1"/>
  <c r="G10" i="1"/>
  <c r="I10" i="1" s="1"/>
  <c r="G9" i="1"/>
  <c r="J8" i="1"/>
  <c r="G8" i="1"/>
  <c r="G7" i="1"/>
  <c r="J6" i="1"/>
  <c r="G6" i="1"/>
  <c r="I6" i="1" s="1"/>
  <c r="G5" i="1"/>
  <c r="J4" i="1"/>
  <c r="G4" i="1"/>
  <c r="G3" i="1"/>
  <c r="H3" i="1" s="1"/>
  <c r="I9" i="1" l="1"/>
  <c r="I3" i="1"/>
  <c r="I7" i="1"/>
  <c r="H11" i="1"/>
  <c r="J14" i="1"/>
  <c r="J20" i="1" s="1"/>
  <c r="H4" i="1"/>
  <c r="H8" i="1"/>
  <c r="I4" i="1"/>
  <c r="I5" i="1" s="1"/>
  <c r="I8" i="1"/>
  <c r="H12" i="1"/>
  <c r="H16" i="1"/>
  <c r="G20" i="1"/>
  <c r="H6" i="1"/>
  <c r="H10" i="1"/>
  <c r="G18" i="1" l="1"/>
  <c r="F18" i="1"/>
  <c r="I18" i="1" l="1"/>
  <c r="I20" i="1" s="1"/>
  <c r="H18" i="1"/>
  <c r="H20" i="1" s="1"/>
</calcChain>
</file>

<file path=xl/sharedStrings.xml><?xml version="1.0" encoding="utf-8"?>
<sst xmlns="http://schemas.openxmlformats.org/spreadsheetml/2006/main" count="53" uniqueCount="49">
  <si>
    <t>経済学プログラム</t>
    <phoneticPr fontId="2"/>
  </si>
  <si>
    <t>↓</t>
    <phoneticPr fontId="2"/>
  </si>
  <si>
    <t>科目区分</t>
    <rPh sb="0" eb="2">
      <t>カモク</t>
    </rPh>
    <rPh sb="2" eb="4">
      <t>クブン</t>
    </rPh>
    <phoneticPr fontId="2"/>
  </si>
  <si>
    <t>卒業要件
単位</t>
    <rPh sb="0" eb="2">
      <t>ソツギョウ</t>
    </rPh>
    <rPh sb="2" eb="4">
      <t>ヨウケン</t>
    </rPh>
    <rPh sb="5" eb="7">
      <t>タンイ</t>
    </rPh>
    <phoneticPr fontId="2"/>
  </si>
  <si>
    <t>これまで修得した単位</t>
    <rPh sb="4" eb="6">
      <t>シュウトク</t>
    </rPh>
    <rPh sb="8" eb="10">
      <t>タンイ</t>
    </rPh>
    <phoneticPr fontId="2"/>
  </si>
  <si>
    <t>修得単位</t>
    <rPh sb="0" eb="2">
      <t>シュウトク</t>
    </rPh>
    <rPh sb="2" eb="4">
      <t>タンイ</t>
    </rPh>
    <phoneticPr fontId="2"/>
  </si>
  <si>
    <t>卒業要件
算入単位</t>
    <rPh sb="0" eb="2">
      <t>ソツギョウ</t>
    </rPh>
    <rPh sb="2" eb="4">
      <t>ヨウケン</t>
    </rPh>
    <rPh sb="5" eb="7">
      <t>サンニュウ</t>
    </rPh>
    <rPh sb="7" eb="9">
      <t>タンイ</t>
    </rPh>
    <phoneticPr fontId="2"/>
  </si>
  <si>
    <t>残り
必要単位</t>
    <rPh sb="0" eb="1">
      <t>ノコ</t>
    </rPh>
    <rPh sb="3" eb="5">
      <t>ヒツヨウ</t>
    </rPh>
    <rPh sb="5" eb="7">
      <t>タンイ</t>
    </rPh>
    <phoneticPr fontId="2"/>
  </si>
  <si>
    <t>超過単位</t>
    <rPh sb="0" eb="2">
      <t>チョウカ</t>
    </rPh>
    <rPh sb="2" eb="4">
      <t>タンイ</t>
    </rPh>
    <phoneticPr fontId="2"/>
  </si>
  <si>
    <t>備考</t>
    <rPh sb="0" eb="2">
      <t>ビコウ</t>
    </rPh>
    <phoneticPr fontId="2"/>
  </si>
  <si>
    <t>知識・理解科目</t>
    <rPh sb="0" eb="2">
      <t>チシキ</t>
    </rPh>
    <rPh sb="3" eb="5">
      <t>リカイ</t>
    </rPh>
    <rPh sb="5" eb="7">
      <t>カモク</t>
    </rPh>
    <phoneticPr fontId="2"/>
  </si>
  <si>
    <t>学部共通基礎科目</t>
    <rPh sb="0" eb="2">
      <t>ガクブ</t>
    </rPh>
    <rPh sb="2" eb="4">
      <t>キョウツウ</t>
    </rPh>
    <rPh sb="4" eb="6">
      <t>キソ</t>
    </rPh>
    <rPh sb="6" eb="8">
      <t>カモク</t>
    </rPh>
    <phoneticPr fontId="2"/>
  </si>
  <si>
    <t>「経済学入門」，「経営学入門」，「日本経済入門」，「人文社会科学入門」各2単位，合計8単位が必修</t>
    <rPh sb="1" eb="6">
      <t>ケイザイガクニュウモン</t>
    </rPh>
    <rPh sb="9" eb="14">
      <t>ケイエイガクニュウモン</t>
    </rPh>
    <rPh sb="17" eb="23">
      <t>ニホンケイザイニュウモン</t>
    </rPh>
    <rPh sb="26" eb="34">
      <t>ジンブンシャカイカガクニュウモン</t>
    </rPh>
    <rPh sb="35" eb="36">
      <t>カク</t>
    </rPh>
    <rPh sb="37" eb="39">
      <t>タンイ</t>
    </rPh>
    <rPh sb="40" eb="42">
      <t>ゴウケイ</t>
    </rPh>
    <rPh sb="43" eb="45">
      <t>タンイ</t>
    </rPh>
    <rPh sb="46" eb="48">
      <t>ヒッシュウ</t>
    </rPh>
    <phoneticPr fontId="2"/>
  </si>
  <si>
    <t>専門科目</t>
    <rPh sb="0" eb="2">
      <t>センモン</t>
    </rPh>
    <rPh sb="2" eb="4">
      <t>カモク</t>
    </rPh>
    <phoneticPr fontId="2"/>
  </si>
  <si>
    <t>プログラム基礎科目（経済）</t>
    <rPh sb="5" eb="7">
      <t>キソ</t>
    </rPh>
    <rPh sb="7" eb="9">
      <t>カモク</t>
    </rPh>
    <rPh sb="10" eb="12">
      <t>ケイザイ</t>
    </rPh>
    <phoneticPr fontId="2"/>
  </si>
  <si>
    <t>経済学プログラム基礎科目6単位を含む10単位
※超過単位数は，プログラム基礎科目（経済）（経営）の合計</t>
    <rPh sb="0" eb="3">
      <t>ケイザイガク</t>
    </rPh>
    <rPh sb="8" eb="12">
      <t>キソカモク</t>
    </rPh>
    <rPh sb="13" eb="15">
      <t>タンイ</t>
    </rPh>
    <rPh sb="16" eb="17">
      <t>フク</t>
    </rPh>
    <rPh sb="24" eb="26">
      <t>チョウカ</t>
    </rPh>
    <rPh sb="26" eb="28">
      <t>タンイ</t>
    </rPh>
    <rPh sb="28" eb="29">
      <t>スウ</t>
    </rPh>
    <rPh sb="36" eb="38">
      <t>キソ</t>
    </rPh>
    <rPh sb="38" eb="40">
      <t>カモク</t>
    </rPh>
    <rPh sb="45" eb="47">
      <t>ケイエイ</t>
    </rPh>
    <rPh sb="49" eb="51">
      <t>ゴウケイ</t>
    </rPh>
    <phoneticPr fontId="2"/>
  </si>
  <si>
    <t>プログラム基礎科目（経営）</t>
    <rPh sb="5" eb="7">
      <t>キソ</t>
    </rPh>
    <rPh sb="7" eb="9">
      <t>カモク</t>
    </rPh>
    <rPh sb="10" eb="12">
      <t>ケイエイ</t>
    </rPh>
    <phoneticPr fontId="2"/>
  </si>
  <si>
    <t>プログラム中核科目（経済）</t>
    <rPh sb="5" eb="7">
      <t>チュウカク</t>
    </rPh>
    <rPh sb="7" eb="9">
      <t>カモク</t>
    </rPh>
    <rPh sb="10" eb="12">
      <t>ケイザイ</t>
    </rPh>
    <phoneticPr fontId="2"/>
  </si>
  <si>
    <t>経済学プログラム中核科目8単位を含む12単位
※超過単位数は，プログラム中核科目（経済）（経営）の合計</t>
    <rPh sb="0" eb="3">
      <t>ケイザイガク</t>
    </rPh>
    <rPh sb="8" eb="10">
      <t>チュウカク</t>
    </rPh>
    <rPh sb="10" eb="12">
      <t>カモク</t>
    </rPh>
    <rPh sb="13" eb="15">
      <t>タンイ</t>
    </rPh>
    <rPh sb="16" eb="17">
      <t>フク</t>
    </rPh>
    <rPh sb="36" eb="38">
      <t>チュウカク</t>
    </rPh>
    <phoneticPr fontId="2"/>
  </si>
  <si>
    <t>プログラム中核科目（経営）</t>
    <rPh sb="5" eb="7">
      <t>チュウカク</t>
    </rPh>
    <rPh sb="7" eb="9">
      <t>カモク</t>
    </rPh>
    <rPh sb="10" eb="12">
      <t>ケイエイ</t>
    </rPh>
    <phoneticPr fontId="2"/>
  </si>
  <si>
    <t>その他専門科目
（経済P専門展開科目）</t>
    <rPh sb="2" eb="3">
      <t>タ</t>
    </rPh>
    <rPh sb="3" eb="5">
      <t>センモン</t>
    </rPh>
    <rPh sb="5" eb="7">
      <t>カモク</t>
    </rPh>
    <phoneticPr fontId="2"/>
  </si>
  <si>
    <t>経済学プログラム専門展開科目16単位を含む30単位
※超過単位数は，その他専門科目の合計</t>
    <rPh sb="0" eb="3">
      <t>ケイザイガク</t>
    </rPh>
    <rPh sb="8" eb="12">
      <t>センモンテンカイ</t>
    </rPh>
    <rPh sb="12" eb="14">
      <t>カモク</t>
    </rPh>
    <rPh sb="16" eb="18">
      <t>タンイ</t>
    </rPh>
    <rPh sb="19" eb="20">
      <t>フク</t>
    </rPh>
    <rPh sb="36" eb="41">
      <t>タセンモンカモク</t>
    </rPh>
    <phoneticPr fontId="2"/>
  </si>
  <si>
    <t>その他専門科目
（それ以外の専門展開科目）</t>
    <rPh sb="2" eb="3">
      <t>タ</t>
    </rPh>
    <rPh sb="3" eb="5">
      <t>センモン</t>
    </rPh>
    <rPh sb="5" eb="7">
      <t>カモク</t>
    </rPh>
    <rPh sb="11" eb="13">
      <t>イガイ</t>
    </rPh>
    <rPh sb="14" eb="16">
      <t>センモン</t>
    </rPh>
    <phoneticPr fontId="2"/>
  </si>
  <si>
    <t>教養教育に関する科目</t>
    <rPh sb="0" eb="2">
      <t>キョウヨウ</t>
    </rPh>
    <rPh sb="2" eb="4">
      <t>キョウイク</t>
    </rPh>
    <rPh sb="5" eb="6">
      <t>カン</t>
    </rPh>
    <rPh sb="8" eb="10">
      <t>カモク</t>
    </rPh>
    <phoneticPr fontId="2"/>
  </si>
  <si>
    <t>アカデミックスキル科目</t>
    <rPh sb="9" eb="11">
      <t>カモク</t>
    </rPh>
    <phoneticPr fontId="2"/>
  </si>
  <si>
    <t>「スタディスキルズI」，「スタディスキルズII」，「スタディスキルズIII」，「データサイエンス総論I」各1単位，合計4単位が必修</t>
    <rPh sb="48" eb="50">
      <t>ソウロン</t>
    </rPh>
    <rPh sb="52" eb="53">
      <t>カク</t>
    </rPh>
    <rPh sb="54" eb="56">
      <t>タンイ</t>
    </rPh>
    <rPh sb="57" eb="59">
      <t>ゴウケイ</t>
    </rPh>
    <rPh sb="60" eb="62">
      <t>タンイ</t>
    </rPh>
    <rPh sb="63" eb="65">
      <t>ヒッシュウ</t>
    </rPh>
    <phoneticPr fontId="2"/>
  </si>
  <si>
    <t>外国語</t>
    <rPh sb="0" eb="3">
      <t>ガイコクゴ</t>
    </rPh>
    <phoneticPr fontId="2"/>
  </si>
  <si>
    <t>英語</t>
    <rPh sb="0" eb="2">
      <t>エイゴ</t>
    </rPh>
    <phoneticPr fontId="2"/>
  </si>
  <si>
    <t>追加の外国語に算定</t>
    <rPh sb="0" eb="2">
      <t>ツイカ</t>
    </rPh>
    <rPh sb="3" eb="6">
      <t>ガイコクゴサンテイ</t>
    </rPh>
    <phoneticPr fontId="2"/>
  </si>
  <si>
    <t>「アカデミック英語入門L」，「アカデミック英語入門R」各1単位，合計2単位が必修</t>
    <rPh sb="7" eb="11">
      <t>エイゴニュウモン</t>
    </rPh>
    <rPh sb="21" eb="25">
      <t>エイゴニュウモン</t>
    </rPh>
    <rPh sb="27" eb="28">
      <t>カク</t>
    </rPh>
    <rPh sb="29" eb="31">
      <t>タンイ</t>
    </rPh>
    <rPh sb="32" eb="34">
      <t>ゴウケイ</t>
    </rPh>
    <rPh sb="35" eb="37">
      <t>タンイ</t>
    </rPh>
    <rPh sb="38" eb="40">
      <t>ヒッシュウ</t>
    </rPh>
    <phoneticPr fontId="2"/>
  </si>
  <si>
    <t>初修外国語</t>
    <rPh sb="0" eb="2">
      <t>ショシュウ</t>
    </rPh>
    <rPh sb="2" eb="5">
      <t>ガイコクゴ</t>
    </rPh>
    <phoneticPr fontId="2"/>
  </si>
  <si>
    <t>初修外国語6単位が必修</t>
    <rPh sb="0" eb="5">
      <t>ショシュウガイコクゴ</t>
    </rPh>
    <rPh sb="6" eb="8">
      <t>タンイ</t>
    </rPh>
    <rPh sb="9" eb="11">
      <t>ヒッシュウ</t>
    </rPh>
    <phoneticPr fontId="2"/>
  </si>
  <si>
    <t>追加の外国語</t>
    <rPh sb="0" eb="2">
      <t>ツイカ</t>
    </rPh>
    <rPh sb="3" eb="6">
      <t>ガイコクゴ</t>
    </rPh>
    <phoneticPr fontId="2"/>
  </si>
  <si>
    <t>→「追加の外国語」は自動計算される．
※英語と初修外国語の超過単位数</t>
    <rPh sb="2" eb="4">
      <t>ツイカ</t>
    </rPh>
    <rPh sb="5" eb="8">
      <t>ガイコクゴ</t>
    </rPh>
    <rPh sb="10" eb="12">
      <t>ジドウ</t>
    </rPh>
    <rPh sb="12" eb="14">
      <t>ケイサン</t>
    </rPh>
    <rPh sb="20" eb="22">
      <t>エイゴ</t>
    </rPh>
    <rPh sb="23" eb="25">
      <t>ショシュウ</t>
    </rPh>
    <rPh sb="25" eb="28">
      <t>ガイコクゴ</t>
    </rPh>
    <rPh sb="29" eb="31">
      <t>チョウカ</t>
    </rPh>
    <rPh sb="31" eb="33">
      <t>タンイ</t>
    </rPh>
    <rPh sb="33" eb="34">
      <t>スウ</t>
    </rPh>
    <phoneticPr fontId="2"/>
  </si>
  <si>
    <t>アカデミック・ライティング</t>
    <phoneticPr fontId="2"/>
  </si>
  <si>
    <t>-</t>
    <phoneticPr fontId="2"/>
  </si>
  <si>
    <t>実践学修科目</t>
    <rPh sb="0" eb="2">
      <t>ジッセン</t>
    </rPh>
    <rPh sb="2" eb="4">
      <t>ガクシュウ</t>
    </rPh>
    <rPh sb="4" eb="6">
      <t>カモク</t>
    </rPh>
    <phoneticPr fontId="2"/>
  </si>
  <si>
    <t>8～16</t>
    <phoneticPr fontId="2"/>
  </si>
  <si>
    <t>「演習III」，「演習IV」各2単位，合計4単位が必修</t>
    <rPh sb="1" eb="3">
      <t>エンシュウ</t>
    </rPh>
    <rPh sb="9" eb="11">
      <t>エンシュウ</t>
    </rPh>
    <rPh sb="14" eb="15">
      <t>カク</t>
    </rPh>
    <rPh sb="16" eb="18">
      <t>タンイ</t>
    </rPh>
    <rPh sb="19" eb="21">
      <t>ゴウケイ</t>
    </rPh>
    <rPh sb="22" eb="24">
      <t>タンイ</t>
    </rPh>
    <rPh sb="25" eb="27">
      <t>ヒッシュウ</t>
    </rPh>
    <phoneticPr fontId="2"/>
  </si>
  <si>
    <t>卒業論文</t>
    <rPh sb="0" eb="2">
      <t>ソツギョウ</t>
    </rPh>
    <rPh sb="2" eb="4">
      <t>ロンブン</t>
    </rPh>
    <phoneticPr fontId="2"/>
  </si>
  <si>
    <t>「卒業論文」8単位は必修</t>
    <rPh sb="1" eb="5">
      <t>ソツギョウロンブン</t>
    </rPh>
    <rPh sb="7" eb="9">
      <t>タンイ</t>
    </rPh>
    <rPh sb="10" eb="12">
      <t>ヒッシュウ</t>
    </rPh>
    <phoneticPr fontId="2"/>
  </si>
  <si>
    <t>自由選択科目</t>
    <rPh sb="0" eb="2">
      <t>ジユウ</t>
    </rPh>
    <rPh sb="2" eb="4">
      <t>センタク</t>
    </rPh>
    <rPh sb="4" eb="6">
      <t>カモク</t>
    </rPh>
    <phoneticPr fontId="2"/>
  </si>
  <si>
    <t>超過単位から</t>
    <rPh sb="0" eb="4">
      <t>チョウカタンイ</t>
    </rPh>
    <phoneticPr fontId="2"/>
  </si>
  <si>
    <t>→「超過単位から」の自由選択科目は自動計算される．
※実践学修科目の8単位以上修得単位は，自由選択科目として算定</t>
    <rPh sb="2" eb="6">
      <t>チョウカタンイ</t>
    </rPh>
    <rPh sb="10" eb="12">
      <t>ジユウ</t>
    </rPh>
    <rPh sb="12" eb="14">
      <t>センタク</t>
    </rPh>
    <rPh sb="14" eb="16">
      <t>カモク</t>
    </rPh>
    <rPh sb="17" eb="19">
      <t>ジドウ</t>
    </rPh>
    <rPh sb="19" eb="21">
      <t>ケイサン</t>
    </rPh>
    <rPh sb="27" eb="29">
      <t>ジッセン</t>
    </rPh>
    <rPh sb="29" eb="31">
      <t>ガクシュウ</t>
    </rPh>
    <rPh sb="31" eb="33">
      <t>カモク</t>
    </rPh>
    <rPh sb="35" eb="37">
      <t>タンイ</t>
    </rPh>
    <rPh sb="37" eb="39">
      <t>イジョウ</t>
    </rPh>
    <rPh sb="39" eb="41">
      <t>シュウトク</t>
    </rPh>
    <rPh sb="41" eb="43">
      <t>タンイ</t>
    </rPh>
    <rPh sb="45" eb="47">
      <t>ジユウ</t>
    </rPh>
    <rPh sb="47" eb="49">
      <t>センタク</t>
    </rPh>
    <rPh sb="49" eb="51">
      <t>カモク</t>
    </rPh>
    <rPh sb="54" eb="56">
      <t>サンテイ</t>
    </rPh>
    <phoneticPr fontId="2"/>
  </si>
  <si>
    <t>それ以外</t>
    <rPh sb="2" eb="4">
      <t>イガイ</t>
    </rPh>
    <phoneticPr fontId="2"/>
  </si>
  <si>
    <t>合計</t>
    <rPh sb="0" eb="2">
      <t>ゴウケイ</t>
    </rPh>
    <phoneticPr fontId="2"/>
  </si>
  <si>
    <t>注  意</t>
    <rPh sb="0" eb="1">
      <t>チュウ</t>
    </rPh>
    <rPh sb="3" eb="4">
      <t>イ</t>
    </rPh>
    <phoneticPr fontId="2"/>
  </si>
  <si>
    <t>この卒業要件シートは，このシートの条件を満たしていれば，必ず卒業要件を満たすことを保証するものではありません．
学生便覧をよく読み，より細かい卒業要件を各自確認して下さい．</t>
    <rPh sb="68" eb="69">
      <t>コマ</t>
    </rPh>
    <rPh sb="71" eb="75">
      <t>ソツギョウヨウケン</t>
    </rPh>
    <rPh sb="76" eb="80">
      <t>カクジカクニン</t>
    </rPh>
    <rPh sb="82" eb="83">
      <t>クダ</t>
    </rPh>
    <phoneticPr fontId="2"/>
  </si>
  <si>
    <t>※バグがあれば学務係にお知らせ下さい．</t>
    <rPh sb="7" eb="10">
      <t>ガクムカカリ</t>
    </rPh>
    <rPh sb="12" eb="13">
      <t>シ</t>
    </rPh>
    <rPh sb="15" eb="16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</si>
</sst>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備考参照&quot;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indexed="64"/>
      </diagonal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 diagonalUp="1"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3" fillId="5" borderId="17" xfId="0" applyFont="1" applyFill="1" applyBorder="1" applyAlignment="1">
      <alignment horizontal="right" vertical="center"/>
    </xf>
    <xf numFmtId="0" fontId="0" fillId="0" borderId="18" xfId="0" applyBorder="1">
      <alignment vertical="center"/>
    </xf>
    <xf numFmtId="0" fontId="5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4" borderId="24" xfId="0" applyFont="1" applyFill="1" applyBorder="1" applyAlignment="1">
      <alignment horizontal="right" vertical="center"/>
    </xf>
    <xf numFmtId="0" fontId="4" fillId="3" borderId="25" xfId="0" applyFont="1" applyFill="1" applyBorder="1" applyAlignment="1">
      <alignment horizontal="right" vertical="center"/>
    </xf>
    <xf numFmtId="0" fontId="3" fillId="5" borderId="26" xfId="0" applyFont="1" applyFill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176" fontId="3" fillId="4" borderId="24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76" fontId="3" fillId="4" borderId="33" xfId="0" applyNumberFormat="1" applyFont="1" applyFill="1" applyBorder="1" applyAlignment="1">
      <alignment horizontal="right" vertical="center"/>
    </xf>
    <xf numFmtId="0" fontId="4" fillId="3" borderId="34" xfId="0" applyFont="1" applyFill="1" applyBorder="1" applyAlignment="1">
      <alignment horizontal="right" vertical="center"/>
    </xf>
    <xf numFmtId="0" fontId="3" fillId="4" borderId="36" xfId="0" applyFont="1" applyFill="1" applyBorder="1" applyAlignment="1">
      <alignment horizontal="right" vertical="center"/>
    </xf>
    <xf numFmtId="0" fontId="4" fillId="3" borderId="37" xfId="0" applyFont="1" applyFill="1" applyBorder="1" applyAlignment="1">
      <alignment horizontal="right" vertical="center"/>
    </xf>
    <xf numFmtId="0" fontId="3" fillId="5" borderId="38" xfId="0" applyFont="1" applyFill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3" fillId="6" borderId="39" xfId="0" applyFont="1" applyFill="1" applyBorder="1" applyAlignment="1">
      <alignment horizontal="right" vertical="center"/>
    </xf>
    <xf numFmtId="0" fontId="3" fillId="0" borderId="40" xfId="0" applyFont="1" applyBorder="1" applyAlignment="1">
      <alignment horizontal="left" vertical="center" wrapText="1"/>
    </xf>
    <xf numFmtId="0" fontId="3" fillId="4" borderId="41" xfId="0" applyFont="1" applyFill="1" applyBorder="1" applyAlignment="1">
      <alignment horizontal="right" vertical="center"/>
    </xf>
    <xf numFmtId="0" fontId="4" fillId="3" borderId="42" xfId="0" applyFont="1" applyFill="1" applyBorder="1" applyAlignment="1">
      <alignment horizontal="right" vertical="center"/>
    </xf>
    <xf numFmtId="0" fontId="3" fillId="5" borderId="43" xfId="0" applyFont="1" applyFill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3" fillId="4" borderId="44" xfId="0" applyFont="1" applyFill="1" applyBorder="1" applyAlignment="1">
      <alignment horizontal="right" vertical="center"/>
    </xf>
    <xf numFmtId="0" fontId="4" fillId="3" borderId="45" xfId="0" applyFont="1" applyFill="1" applyBorder="1" applyAlignment="1">
      <alignment horizontal="right" vertical="center"/>
    </xf>
    <xf numFmtId="0" fontId="3" fillId="5" borderId="46" xfId="0" applyFont="1" applyFill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center" wrapText="1"/>
    </xf>
    <xf numFmtId="0" fontId="3" fillId="4" borderId="33" xfId="0" applyFont="1" applyFill="1" applyBorder="1" applyAlignment="1">
      <alignment horizontal="right" vertical="center"/>
    </xf>
    <xf numFmtId="0" fontId="3" fillId="5" borderId="48" xfId="0" applyFont="1" applyFill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3" fillId="0" borderId="49" xfId="0" applyFont="1" applyBorder="1" applyAlignment="1">
      <alignment horizontal="left" vertical="center" wrapText="1"/>
    </xf>
    <xf numFmtId="0" fontId="4" fillId="7" borderId="50" xfId="0" applyFont="1" applyFill="1" applyBorder="1" applyAlignment="1">
      <alignment horizontal="right" vertical="center"/>
    </xf>
    <xf numFmtId="0" fontId="3" fillId="0" borderId="48" xfId="0" applyFont="1" applyBorder="1" applyAlignment="1">
      <alignment horizontal="right" vertical="center"/>
    </xf>
    <xf numFmtId="0" fontId="3" fillId="6" borderId="27" xfId="0" applyFont="1" applyFill="1" applyBorder="1" applyAlignment="1">
      <alignment horizontal="right" vertical="center"/>
    </xf>
    <xf numFmtId="0" fontId="9" fillId="8" borderId="49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right" vertical="center"/>
    </xf>
    <xf numFmtId="0" fontId="10" fillId="0" borderId="39" xfId="0" applyFont="1" applyBorder="1" applyAlignment="1">
      <alignment horizontal="right" vertical="center"/>
    </xf>
    <xf numFmtId="0" fontId="3" fillId="4" borderId="51" xfId="0" applyFont="1" applyFill="1" applyBorder="1" applyAlignment="1">
      <alignment horizontal="right" vertical="center"/>
    </xf>
    <xf numFmtId="0" fontId="4" fillId="3" borderId="52" xfId="0" applyFont="1" applyFill="1" applyBorder="1" applyAlignment="1">
      <alignment horizontal="right" vertical="center"/>
    </xf>
    <xf numFmtId="0" fontId="3" fillId="5" borderId="53" xfId="0" applyFont="1" applyFill="1" applyBorder="1" applyAlignment="1">
      <alignment horizontal="right" vertical="center"/>
    </xf>
    <xf numFmtId="0" fontId="3" fillId="0" borderId="54" xfId="0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0" fontId="3" fillId="6" borderId="54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4" fillId="3" borderId="65" xfId="0" applyFont="1" applyFill="1" applyBorder="1" applyAlignment="1">
      <alignment horizontal="right" vertical="center"/>
    </xf>
    <xf numFmtId="0" fontId="3" fillId="5" borderId="66" xfId="0" applyFont="1" applyFill="1" applyBorder="1" applyAlignment="1">
      <alignment horizontal="right" vertical="center"/>
    </xf>
    <xf numFmtId="0" fontId="3" fillId="4" borderId="73" xfId="0" applyFont="1" applyFill="1" applyBorder="1" applyAlignment="1">
      <alignment horizontal="right" vertical="center"/>
    </xf>
    <xf numFmtId="0" fontId="4" fillId="3" borderId="74" xfId="0" applyFont="1" applyFill="1" applyBorder="1" applyAlignment="1">
      <alignment horizontal="right" vertical="center"/>
    </xf>
    <xf numFmtId="0" fontId="3" fillId="0" borderId="75" xfId="0" applyFont="1" applyBorder="1" applyAlignment="1">
      <alignment horizontal="right" vertical="center"/>
    </xf>
    <xf numFmtId="0" fontId="3" fillId="0" borderId="76" xfId="0" applyFont="1" applyBorder="1" applyAlignment="1">
      <alignment horizontal="right" vertical="center"/>
    </xf>
    <xf numFmtId="0" fontId="5" fillId="0" borderId="76" xfId="0" applyFont="1" applyBorder="1" applyAlignment="1">
      <alignment horizontal="right" vertical="center"/>
    </xf>
    <xf numFmtId="0" fontId="3" fillId="6" borderId="76" xfId="0" applyFont="1" applyFill="1" applyBorder="1" applyAlignment="1">
      <alignment horizontal="right" vertical="center"/>
    </xf>
    <xf numFmtId="0" fontId="3" fillId="0" borderId="77" xfId="0" applyFont="1" applyBorder="1" applyAlignment="1">
      <alignment horizontal="right" vertical="center"/>
    </xf>
    <xf numFmtId="0" fontId="11" fillId="0" borderId="78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 indent="1"/>
    </xf>
    <xf numFmtId="0" fontId="12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9" borderId="79" xfId="0" applyFont="1" applyFill="1" applyBorder="1" applyAlignment="1">
      <alignment horizontal="left" vertical="center" wrapText="1"/>
    </xf>
    <xf numFmtId="0" fontId="3" fillId="9" borderId="80" xfId="0" applyFont="1" applyFill="1" applyBorder="1" applyAlignment="1">
      <alignment horizontal="left" vertical="center"/>
    </xf>
    <xf numFmtId="0" fontId="3" fillId="9" borderId="81" xfId="0" applyFont="1" applyFill="1" applyBorder="1" applyAlignment="1">
      <alignment horizontal="left" vertical="center"/>
    </xf>
    <xf numFmtId="0" fontId="3" fillId="9" borderId="82" xfId="0" applyFont="1" applyFill="1" applyBorder="1" applyAlignment="1">
      <alignment horizontal="left" vertical="center"/>
    </xf>
    <xf numFmtId="0" fontId="3" fillId="9" borderId="0" xfId="0" applyFont="1" applyFill="1" applyAlignment="1">
      <alignment horizontal="left" vertical="center"/>
    </xf>
    <xf numFmtId="0" fontId="3" fillId="9" borderId="47" xfId="0" applyFont="1" applyFill="1" applyBorder="1" applyAlignment="1">
      <alignment horizontal="left" vertical="center"/>
    </xf>
    <xf numFmtId="0" fontId="3" fillId="9" borderId="83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9" borderId="77" xfId="0" applyFont="1" applyFill="1" applyBorder="1" applyAlignment="1">
      <alignment horizontal="left" vertical="center"/>
    </xf>
    <xf numFmtId="0" fontId="3" fillId="0" borderId="80" xfId="0" applyFont="1" applyBorder="1" applyAlignment="1">
      <alignment horizontal="left" vertical="center"/>
    </xf>
    <xf numFmtId="0" fontId="3" fillId="4" borderId="57" xfId="0" applyFont="1" applyFill="1" applyBorder="1" applyAlignment="1">
      <alignment horizontal="right" vertical="center"/>
    </xf>
    <xf numFmtId="0" fontId="3" fillId="4" borderId="64" xfId="0" applyFont="1" applyFill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67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67" xfId="0" applyFont="1" applyBorder="1" applyAlignment="1">
      <alignment horizontal="right" vertical="center"/>
    </xf>
    <xf numFmtId="0" fontId="3" fillId="0" borderId="58" xfId="0" applyFont="1" applyBorder="1" applyAlignment="1">
      <alignment horizontal="right" vertical="center"/>
    </xf>
    <xf numFmtId="0" fontId="3" fillId="0" borderId="68" xfId="0" applyFont="1" applyBorder="1" applyAlignment="1">
      <alignment horizontal="right" vertical="center"/>
    </xf>
    <xf numFmtId="0" fontId="3" fillId="8" borderId="59" xfId="0" applyFont="1" applyFill="1" applyBorder="1" applyAlignment="1">
      <alignment horizontal="left" vertical="center" wrapText="1"/>
    </xf>
    <xf numFmtId="0" fontId="3" fillId="8" borderId="69" xfId="0" applyFont="1" applyFill="1" applyBorder="1" applyAlignment="1">
      <alignment horizontal="left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6" borderId="27" xfId="0" applyFont="1" applyFill="1" applyBorder="1" applyAlignment="1">
      <alignment horizontal="right" vertical="center"/>
    </xf>
    <xf numFmtId="0" fontId="3" fillId="6" borderId="31" xfId="0" applyFont="1" applyFill="1" applyBorder="1" applyAlignment="1">
      <alignment horizontal="right" vertical="center"/>
    </xf>
    <xf numFmtId="0" fontId="3" fillId="0" borderId="29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</cellXfs>
  <cellStyles count="1">
    <cellStyle name="標準" xfId="0" builtinId="0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8A92B-FA38-4420-82E2-4C9222725E04}">
  <sheetPr>
    <pageSetUpPr fitToPage="1"/>
  </sheetPr>
  <dimension ref="A1:L35"/>
  <sheetViews>
    <sheetView tabSelected="1" zoomScale="120" zoomScaleNormal="120" workbookViewId="0">
      <selection activeCell="K18" sqref="K18:K19"/>
    </sheetView>
  </sheetViews>
  <sheetFormatPr defaultColWidth="9" defaultRowHeight="18.75" x14ac:dyDescent="0.4"/>
  <cols>
    <col min="1" max="1" width="4.5" style="1" customWidth="1"/>
    <col min="2" max="3" width="8.625" style="1" customWidth="1"/>
    <col min="4" max="4" width="15.75" style="1" customWidth="1"/>
    <col min="5" max="5" width="8.625" style="1" customWidth="1"/>
    <col min="6" max="6" width="10.625" style="1" customWidth="1"/>
    <col min="7" max="10" width="8.625" style="1" customWidth="1"/>
    <col min="11" max="11" width="48.125" style="1" customWidth="1"/>
    <col min="12" max="12" width="10.625" style="1" customWidth="1"/>
    <col min="13" max="15" width="9" style="1"/>
    <col min="16" max="16" width="48.125" style="1" customWidth="1"/>
    <col min="17" max="16384" width="9" style="1"/>
  </cols>
  <sheetData>
    <row r="1" spans="1:11" ht="30" customHeight="1" thickBot="1" x14ac:dyDescent="0.45">
      <c r="A1" s="136" t="s">
        <v>0</v>
      </c>
      <c r="B1" s="136"/>
      <c r="C1" s="136"/>
      <c r="D1" s="136"/>
      <c r="F1" s="2" t="s">
        <v>1</v>
      </c>
    </row>
    <row r="2" spans="1:11" ht="30" customHeight="1" x14ac:dyDescent="0.4">
      <c r="A2" s="137" t="s">
        <v>2</v>
      </c>
      <c r="B2" s="138"/>
      <c r="C2" s="138"/>
      <c r="D2" s="139"/>
      <c r="E2" s="3" t="s">
        <v>3</v>
      </c>
      <c r="F2" s="4" t="s">
        <v>4</v>
      </c>
      <c r="G2" s="5" t="s">
        <v>5</v>
      </c>
      <c r="H2" s="6" t="s">
        <v>6</v>
      </c>
      <c r="I2" s="6" t="s">
        <v>7</v>
      </c>
      <c r="J2" s="7" t="s">
        <v>8</v>
      </c>
      <c r="K2" s="8" t="s">
        <v>9</v>
      </c>
    </row>
    <row r="3" spans="1:11" s="16" customFormat="1" ht="29.25" customHeight="1" x14ac:dyDescent="0.4">
      <c r="A3" s="140" t="s">
        <v>10</v>
      </c>
      <c r="B3" s="113" t="s">
        <v>11</v>
      </c>
      <c r="C3" s="114"/>
      <c r="D3" s="115"/>
      <c r="E3" s="9">
        <v>8</v>
      </c>
      <c r="F3" s="10"/>
      <c r="G3" s="11">
        <f>F3</f>
        <v>0</v>
      </c>
      <c r="H3" s="12" t="str">
        <f>IF(G3=0,"",IF(G3&lt;=E3,G3,E3))</f>
        <v/>
      </c>
      <c r="I3" s="13">
        <f t="shared" ref="I3:I13" si="0">IF(G3&gt;E3,"0",E3-G3)</f>
        <v>8</v>
      </c>
      <c r="J3" s="14"/>
      <c r="K3" s="15" t="s">
        <v>12</v>
      </c>
    </row>
    <row r="4" spans="1:11" ht="24.95" customHeight="1" x14ac:dyDescent="0.4">
      <c r="A4" s="141"/>
      <c r="B4" s="116" t="s">
        <v>13</v>
      </c>
      <c r="C4" s="144" t="s">
        <v>14</v>
      </c>
      <c r="D4" s="145"/>
      <c r="E4" s="17">
        <v>6</v>
      </c>
      <c r="F4" s="18"/>
      <c r="G4" s="19">
        <f t="shared" ref="G4:G19" si="1">F4</f>
        <v>0</v>
      </c>
      <c r="H4" s="120" t="str">
        <f>IF(G4=0,"",IF(G4+G5&lt;=E4+E5,G4+G5,E4+E5))</f>
        <v/>
      </c>
      <c r="I4" s="20">
        <f t="shared" si="0"/>
        <v>6</v>
      </c>
      <c r="J4" s="122" t="str">
        <f>IF(F4+F5&lt;=E4+E5,"",IF(F4&lt;E4,"",F4+F5-E4-E5))</f>
        <v/>
      </c>
      <c r="K4" s="124" t="s">
        <v>15</v>
      </c>
    </row>
    <row r="5" spans="1:11" ht="24.95" customHeight="1" x14ac:dyDescent="0.4">
      <c r="A5" s="141"/>
      <c r="B5" s="143"/>
      <c r="C5" s="21" t="s">
        <v>16</v>
      </c>
      <c r="D5" s="22"/>
      <c r="E5" s="23">
        <v>4</v>
      </c>
      <c r="F5" s="18"/>
      <c r="G5" s="19">
        <f t="shared" si="1"/>
        <v>0</v>
      </c>
      <c r="H5" s="121"/>
      <c r="I5" s="20">
        <f>IF(G4+G5&gt;=E4+E5,"0",IF(E5&gt;=G5,(E4+E5)-(G5+G4)-I4,IF(G4&lt;=E4,"0",IF(G4&gt;E4,(E4+E5)-(G4+G5)))))</f>
        <v>4</v>
      </c>
      <c r="J5" s="123"/>
      <c r="K5" s="125"/>
    </row>
    <row r="6" spans="1:11" ht="24.95" customHeight="1" x14ac:dyDescent="0.4">
      <c r="A6" s="141"/>
      <c r="B6" s="143"/>
      <c r="C6" s="134" t="s">
        <v>17</v>
      </c>
      <c r="D6" s="135"/>
      <c r="E6" s="17">
        <v>8</v>
      </c>
      <c r="F6" s="18"/>
      <c r="G6" s="19">
        <f t="shared" si="1"/>
        <v>0</v>
      </c>
      <c r="H6" s="120" t="str">
        <f>IF(G6=0,"",IF(G6+G7&lt;=E6+E7,G6+G7,E6+E7))</f>
        <v/>
      </c>
      <c r="I6" s="20">
        <f t="shared" si="0"/>
        <v>8</v>
      </c>
      <c r="J6" s="122" t="str">
        <f t="shared" ref="J6" si="2">IF(F6+F7&lt;=E6+E7,"",IF(F6&lt;E6,"",F6+F7-E6-E7))</f>
        <v/>
      </c>
      <c r="K6" s="124" t="s">
        <v>18</v>
      </c>
    </row>
    <row r="7" spans="1:11" ht="24.95" customHeight="1" x14ac:dyDescent="0.4">
      <c r="A7" s="141"/>
      <c r="B7" s="143"/>
      <c r="C7" s="24" t="s">
        <v>19</v>
      </c>
      <c r="D7" s="25"/>
      <c r="E7" s="23">
        <v>4</v>
      </c>
      <c r="F7" s="18"/>
      <c r="G7" s="19">
        <f t="shared" si="1"/>
        <v>0</v>
      </c>
      <c r="H7" s="121"/>
      <c r="I7" s="20">
        <f>IF(G6+G7&gt;=E6+E7,"0",IF(E7&gt;=G7,(E6+E7)-(G7+G6)-I6,IF(G6&lt;=E6,"0",IF(G6&gt;E6,(E6+E7)-(G6+G7)))))</f>
        <v>4</v>
      </c>
      <c r="J7" s="123"/>
      <c r="K7" s="125"/>
    </row>
    <row r="8" spans="1:11" ht="30.75" customHeight="1" x14ac:dyDescent="0.4">
      <c r="A8" s="141"/>
      <c r="B8" s="143"/>
      <c r="C8" s="146" t="s">
        <v>20</v>
      </c>
      <c r="D8" s="147"/>
      <c r="E8" s="17">
        <v>16</v>
      </c>
      <c r="F8" s="18"/>
      <c r="G8" s="19">
        <f t="shared" si="1"/>
        <v>0</v>
      </c>
      <c r="H8" s="120" t="str">
        <f>IF(G8=0,"",IF(G8+G9&lt;=E8+E9,G8+G9,E8+E9))</f>
        <v/>
      </c>
      <c r="I8" s="20">
        <f t="shared" si="0"/>
        <v>16</v>
      </c>
      <c r="J8" s="122" t="str">
        <f t="shared" ref="J8" si="3">IF(F8+F9&lt;=E8+E9,"",IF(F8&lt;E8,"",F8+F9-E8-E9))</f>
        <v/>
      </c>
      <c r="K8" s="124" t="s">
        <v>21</v>
      </c>
    </row>
    <row r="9" spans="1:11" ht="30.75" customHeight="1" x14ac:dyDescent="0.4">
      <c r="A9" s="141"/>
      <c r="B9" s="137"/>
      <c r="C9" s="126" t="s">
        <v>22</v>
      </c>
      <c r="D9" s="127"/>
      <c r="E9" s="26">
        <v>14</v>
      </c>
      <c r="F9" s="27"/>
      <c r="G9" s="19">
        <f t="shared" si="1"/>
        <v>0</v>
      </c>
      <c r="H9" s="121"/>
      <c r="I9" s="20">
        <f>IF(G8+G9&gt;=E8+E9,"0",IF(E9&gt;=G9,(E8+E9)-(G9+G8)-I8,IF(G8&lt;=E8,"0",IF(G8&gt;E8,(E8+E9)-(G8+G9)))))</f>
        <v>14</v>
      </c>
      <c r="J9" s="123"/>
      <c r="K9" s="125"/>
    </row>
    <row r="10" spans="1:11" ht="24.95" customHeight="1" x14ac:dyDescent="0.4">
      <c r="A10" s="142"/>
      <c r="B10" s="113" t="s">
        <v>23</v>
      </c>
      <c r="C10" s="114"/>
      <c r="D10" s="115"/>
      <c r="E10" s="28">
        <v>18</v>
      </c>
      <c r="F10" s="29"/>
      <c r="G10" s="30">
        <f t="shared" si="1"/>
        <v>0</v>
      </c>
      <c r="H10" s="31" t="str">
        <f t="shared" ref="H10:H17" si="4">IF(G10=0,"",IF(G10&lt;=E10,G10,E10))</f>
        <v/>
      </c>
      <c r="I10" s="32">
        <f t="shared" si="0"/>
        <v>18</v>
      </c>
      <c r="J10" s="33" t="str">
        <f t="shared" ref="J10:J17" si="5">IF(F10&lt;=E10,"",F10-E10)</f>
        <v/>
      </c>
      <c r="K10" s="34"/>
    </row>
    <row r="11" spans="1:11" ht="35.25" customHeight="1" x14ac:dyDescent="0.4">
      <c r="A11" s="128" t="s">
        <v>24</v>
      </c>
      <c r="B11" s="113" t="s">
        <v>11</v>
      </c>
      <c r="C11" s="114"/>
      <c r="D11" s="115"/>
      <c r="E11" s="35">
        <v>4</v>
      </c>
      <c r="F11" s="36"/>
      <c r="G11" s="37">
        <f t="shared" si="1"/>
        <v>0</v>
      </c>
      <c r="H11" s="38" t="str">
        <f t="shared" si="4"/>
        <v/>
      </c>
      <c r="I11" s="39">
        <f t="shared" si="0"/>
        <v>4</v>
      </c>
      <c r="J11" s="14"/>
      <c r="K11" s="15" t="s">
        <v>25</v>
      </c>
    </row>
    <row r="12" spans="1:11" ht="35.25" customHeight="1" x14ac:dyDescent="0.4">
      <c r="A12" s="129"/>
      <c r="B12" s="131" t="s">
        <v>26</v>
      </c>
      <c r="C12" s="134" t="s">
        <v>27</v>
      </c>
      <c r="D12" s="135"/>
      <c r="E12" s="40">
        <v>2</v>
      </c>
      <c r="F12" s="41"/>
      <c r="G12" s="42">
        <f t="shared" si="1"/>
        <v>0</v>
      </c>
      <c r="H12" s="43" t="str">
        <f t="shared" si="4"/>
        <v/>
      </c>
      <c r="I12" s="44">
        <f t="shared" si="0"/>
        <v>2</v>
      </c>
      <c r="J12" s="45" t="s">
        <v>28</v>
      </c>
      <c r="K12" s="46" t="s">
        <v>29</v>
      </c>
    </row>
    <row r="13" spans="1:11" ht="35.25" customHeight="1" x14ac:dyDescent="0.4">
      <c r="A13" s="129"/>
      <c r="B13" s="132"/>
      <c r="C13" s="134" t="s">
        <v>30</v>
      </c>
      <c r="D13" s="135"/>
      <c r="E13" s="47">
        <v>6</v>
      </c>
      <c r="F13" s="27"/>
      <c r="G13" s="48">
        <f t="shared" si="1"/>
        <v>0</v>
      </c>
      <c r="H13" s="49" t="str">
        <f t="shared" si="4"/>
        <v/>
      </c>
      <c r="I13" s="50">
        <f t="shared" si="0"/>
        <v>6</v>
      </c>
      <c r="J13" s="45" t="s">
        <v>28</v>
      </c>
      <c r="K13" s="51" t="s">
        <v>31</v>
      </c>
    </row>
    <row r="14" spans="1:11" ht="35.25" customHeight="1" x14ac:dyDescent="0.4">
      <c r="A14" s="129"/>
      <c r="B14" s="133"/>
      <c r="C14" s="111" t="s">
        <v>32</v>
      </c>
      <c r="D14" s="112"/>
      <c r="E14" s="17">
        <v>2</v>
      </c>
      <c r="F14" s="52" t="str">
        <f>IF(AND(F12&lt;E12,F13&lt;E13),"",IF(AND(F12&gt;=E12,F13&lt;E13),F12-E12,IF(AND(F12&lt;E12,F13&gt;=E13),F13-E13,IF(AND(F12&gt;=E12,F13&gt;=E13),F12+F13-E12-E13))))</f>
        <v/>
      </c>
      <c r="G14" s="53" t="str">
        <f>IF(F14="","0",F14)</f>
        <v>0</v>
      </c>
      <c r="H14" s="49" t="str">
        <f>IF(F14="","",IF(G14=0,"",IF(G14&lt;=E14,G14,E14)))</f>
        <v/>
      </c>
      <c r="I14" s="50">
        <f>IF(G12+G13&lt;E12+E13,E14,IF(G12+G13&gt;=E12+E13+E14,"0",E12+E13+E14-G12-G13))</f>
        <v>2</v>
      </c>
      <c r="J14" s="54" t="str">
        <f>IFERROR(IF(F14&lt;=E14,"",F14-E14),"")</f>
        <v/>
      </c>
      <c r="K14" s="55" t="s">
        <v>33</v>
      </c>
    </row>
    <row r="15" spans="1:11" ht="35.25" customHeight="1" x14ac:dyDescent="0.4">
      <c r="A15" s="130"/>
      <c r="B15" s="113" t="s">
        <v>34</v>
      </c>
      <c r="C15" s="114"/>
      <c r="D15" s="115"/>
      <c r="E15" s="28" t="s">
        <v>35</v>
      </c>
      <c r="F15" s="56"/>
      <c r="G15" s="30">
        <f t="shared" si="1"/>
        <v>0</v>
      </c>
      <c r="H15" s="31" t="str">
        <f t="shared" si="4"/>
        <v/>
      </c>
      <c r="I15" s="57" t="s">
        <v>35</v>
      </c>
      <c r="J15" s="33" t="str">
        <f>IF(F15&lt;=0,"",F15)</f>
        <v/>
      </c>
      <c r="K15" s="34"/>
    </row>
    <row r="16" spans="1:11" ht="24.95" customHeight="1" x14ac:dyDescent="0.4">
      <c r="A16" s="113" t="s">
        <v>36</v>
      </c>
      <c r="B16" s="114"/>
      <c r="C16" s="114"/>
      <c r="D16" s="115"/>
      <c r="E16" s="58" t="s">
        <v>37</v>
      </c>
      <c r="F16" s="59"/>
      <c r="G16" s="60">
        <f t="shared" si="1"/>
        <v>0</v>
      </c>
      <c r="H16" s="61" t="str">
        <f>IF(G16=0,"",IF(G16&lt;=16,G16,16))</f>
        <v/>
      </c>
      <c r="I16" s="62">
        <f>IF(G16&gt;8,"0",8-G16)</f>
        <v>8</v>
      </c>
      <c r="J16" s="63" t="str">
        <f>IF(F16&lt;=8,"",F16-8)</f>
        <v/>
      </c>
      <c r="K16" s="64" t="s">
        <v>38</v>
      </c>
    </row>
    <row r="17" spans="1:12" ht="24.95" customHeight="1" x14ac:dyDescent="0.4">
      <c r="A17" s="113" t="s">
        <v>39</v>
      </c>
      <c r="B17" s="114"/>
      <c r="C17" s="114"/>
      <c r="D17" s="115"/>
      <c r="E17" s="58">
        <v>8</v>
      </c>
      <c r="F17" s="59"/>
      <c r="G17" s="60">
        <f t="shared" si="1"/>
        <v>0</v>
      </c>
      <c r="H17" s="61" t="str">
        <f t="shared" si="4"/>
        <v/>
      </c>
      <c r="I17" s="62">
        <f>IF(G17&gt;E17,"0",E17-G17)</f>
        <v>8</v>
      </c>
      <c r="J17" s="65" t="str">
        <f t="shared" si="5"/>
        <v/>
      </c>
      <c r="K17" s="64" t="s">
        <v>40</v>
      </c>
    </row>
    <row r="18" spans="1:12" ht="27" customHeight="1" x14ac:dyDescent="0.4">
      <c r="A18" s="116" t="s">
        <v>41</v>
      </c>
      <c r="B18" s="117"/>
      <c r="C18" s="113" t="s">
        <v>42</v>
      </c>
      <c r="D18" s="115"/>
      <c r="E18" s="99" t="s">
        <v>37</v>
      </c>
      <c r="F18" s="52" t="str">
        <f>IF(SUM(J3:J17)&lt;=0,"",SUM(J3:J17))</f>
        <v/>
      </c>
      <c r="G18" s="66">
        <f>SUM(J3:J17)</f>
        <v>0</v>
      </c>
      <c r="H18" s="101" t="str">
        <f>IF(G18+G19=0,"",G18+G19)</f>
        <v/>
      </c>
      <c r="I18" s="103">
        <f>IF(G18+G19&gt;16,"0",16-G18-G19)</f>
        <v>16</v>
      </c>
      <c r="J18" s="105"/>
      <c r="K18" s="107" t="s">
        <v>43</v>
      </c>
    </row>
    <row r="19" spans="1:12" ht="27" customHeight="1" thickBot="1" x14ac:dyDescent="0.45">
      <c r="A19" s="118"/>
      <c r="B19" s="119"/>
      <c r="C19" s="109" t="s">
        <v>44</v>
      </c>
      <c r="D19" s="110"/>
      <c r="E19" s="100"/>
      <c r="F19" s="67"/>
      <c r="G19" s="68">
        <f t="shared" si="1"/>
        <v>0</v>
      </c>
      <c r="H19" s="102"/>
      <c r="I19" s="104"/>
      <c r="J19" s="106"/>
      <c r="K19" s="108"/>
    </row>
    <row r="20" spans="1:12" ht="24.95" customHeight="1" thickTop="1" thickBot="1" x14ac:dyDescent="0.45">
      <c r="A20" s="86" t="s">
        <v>45</v>
      </c>
      <c r="B20" s="87"/>
      <c r="C20" s="87"/>
      <c r="D20" s="88"/>
      <c r="E20" s="69">
        <v>124</v>
      </c>
      <c r="F20" s="70">
        <f>SUM(F3:F13,F15:F17,F19)</f>
        <v>0</v>
      </c>
      <c r="G20" s="71">
        <f>SUM(G3:G13,G15:G17,G19)</f>
        <v>0</v>
      </c>
      <c r="H20" s="72">
        <f>SUM(H3:H19,J18)</f>
        <v>0</v>
      </c>
      <c r="I20" s="73">
        <f t="shared" ref="I20" si="6">SUM(I3:I19)</f>
        <v>124</v>
      </c>
      <c r="J20" s="74">
        <f>SUM(J3:J17)</f>
        <v>0</v>
      </c>
      <c r="K20" s="75"/>
    </row>
    <row r="21" spans="1:12" ht="19.5" thickBot="1" x14ac:dyDescent="0.45"/>
    <row r="22" spans="1:12" ht="20.25" thickBot="1" x14ac:dyDescent="0.45">
      <c r="B22" s="76" t="s">
        <v>46</v>
      </c>
      <c r="F22" s="16"/>
      <c r="G22" s="77"/>
      <c r="H22" s="16"/>
      <c r="I22" s="77"/>
      <c r="J22" s="77"/>
      <c r="K22" s="16"/>
      <c r="L22" s="16"/>
    </row>
    <row r="23" spans="1:12" x14ac:dyDescent="0.4">
      <c r="B23" s="89" t="s">
        <v>47</v>
      </c>
      <c r="C23" s="90"/>
      <c r="D23" s="90"/>
      <c r="E23" s="90"/>
      <c r="F23" s="90"/>
      <c r="G23" s="90"/>
      <c r="H23" s="90"/>
      <c r="I23" s="90"/>
      <c r="J23" s="90"/>
      <c r="K23" s="91"/>
      <c r="L23" s="78"/>
    </row>
    <row r="24" spans="1:12" x14ac:dyDescent="0.4">
      <c r="B24" s="92"/>
      <c r="C24" s="93"/>
      <c r="D24" s="93"/>
      <c r="E24" s="93"/>
      <c r="F24" s="93"/>
      <c r="G24" s="93"/>
      <c r="H24" s="93"/>
      <c r="I24" s="93"/>
      <c r="J24" s="93"/>
      <c r="K24" s="94"/>
      <c r="L24" s="78"/>
    </row>
    <row r="25" spans="1:12" ht="19.5" thickBot="1" x14ac:dyDescent="0.45">
      <c r="B25" s="95"/>
      <c r="C25" s="96"/>
      <c r="D25" s="96"/>
      <c r="E25" s="96"/>
      <c r="F25" s="96"/>
      <c r="G25" s="96"/>
      <c r="H25" s="96"/>
      <c r="I25" s="96"/>
      <c r="J25" s="96"/>
      <c r="K25" s="97"/>
      <c r="L25" s="78"/>
    </row>
    <row r="26" spans="1:12" x14ac:dyDescent="0.4">
      <c r="B26" s="98" t="s">
        <v>48</v>
      </c>
      <c r="C26" s="98"/>
      <c r="D26" s="98"/>
      <c r="E26" s="98"/>
      <c r="F26" s="83"/>
      <c r="G26" s="81"/>
      <c r="H26" s="81"/>
      <c r="I26" s="81"/>
      <c r="J26" s="84"/>
      <c r="K26" s="81"/>
      <c r="L26" s="81"/>
    </row>
    <row r="27" spans="1:12" x14ac:dyDescent="0.4">
      <c r="F27" s="85"/>
      <c r="G27" s="81"/>
      <c r="H27" s="81"/>
      <c r="I27" s="81"/>
      <c r="J27" s="84"/>
      <c r="K27" s="81"/>
      <c r="L27" s="81"/>
    </row>
    <row r="28" spans="1:12" x14ac:dyDescent="0.4">
      <c r="F28" s="83"/>
      <c r="G28" s="81"/>
      <c r="H28" s="81"/>
      <c r="I28" s="81"/>
      <c r="J28" s="84"/>
      <c r="K28" s="81"/>
      <c r="L28" s="81"/>
    </row>
    <row r="29" spans="1:12" x14ac:dyDescent="0.4">
      <c r="F29" s="85"/>
      <c r="G29" s="81"/>
      <c r="H29" s="81"/>
      <c r="I29" s="81"/>
      <c r="J29" s="84"/>
      <c r="K29" s="81"/>
      <c r="L29" s="81"/>
    </row>
    <row r="30" spans="1:12" x14ac:dyDescent="0.4">
      <c r="F30" s="83"/>
      <c r="G30" s="81"/>
      <c r="H30" s="81"/>
      <c r="I30" s="81"/>
      <c r="J30" s="84"/>
      <c r="K30" s="81"/>
      <c r="L30" s="81"/>
    </row>
    <row r="31" spans="1:12" x14ac:dyDescent="0.4">
      <c r="F31" s="83"/>
      <c r="G31" s="81"/>
      <c r="H31" s="81"/>
      <c r="I31" s="81"/>
      <c r="J31" s="84"/>
      <c r="K31" s="81"/>
      <c r="L31" s="81"/>
    </row>
    <row r="32" spans="1:12" x14ac:dyDescent="0.4">
      <c r="F32" s="79"/>
      <c r="J32" s="78"/>
    </row>
    <row r="33" spans="6:12" x14ac:dyDescent="0.4">
      <c r="F33" s="16"/>
      <c r="J33" s="78"/>
    </row>
    <row r="34" spans="6:12" x14ac:dyDescent="0.4">
      <c r="J34" s="80"/>
    </row>
    <row r="35" spans="6:12" x14ac:dyDescent="0.4">
      <c r="F35" s="82"/>
      <c r="G35" s="82"/>
      <c r="H35" s="82"/>
      <c r="I35" s="82"/>
      <c r="J35" s="82"/>
      <c r="K35" s="82"/>
      <c r="L35" s="82"/>
    </row>
  </sheetData>
  <mergeCells count="61">
    <mergeCell ref="A1:D1"/>
    <mergeCell ref="A2:D2"/>
    <mergeCell ref="A3:A10"/>
    <mergeCell ref="B3:D3"/>
    <mergeCell ref="B4:B9"/>
    <mergeCell ref="C4:D4"/>
    <mergeCell ref="C8:D8"/>
    <mergeCell ref="H4:H5"/>
    <mergeCell ref="J4:J5"/>
    <mergeCell ref="K4:K5"/>
    <mergeCell ref="C6:D6"/>
    <mergeCell ref="H6:H7"/>
    <mergeCell ref="J6:J7"/>
    <mergeCell ref="K6:K7"/>
    <mergeCell ref="H8:H9"/>
    <mergeCell ref="J8:J9"/>
    <mergeCell ref="K8:K9"/>
    <mergeCell ref="C9:D9"/>
    <mergeCell ref="B10:D10"/>
    <mergeCell ref="C19:D19"/>
    <mergeCell ref="C14:D14"/>
    <mergeCell ref="B15:D15"/>
    <mergeCell ref="A16:D16"/>
    <mergeCell ref="A17:D17"/>
    <mergeCell ref="A18:B19"/>
    <mergeCell ref="C18:D18"/>
    <mergeCell ref="A11:A15"/>
    <mergeCell ref="B11:D11"/>
    <mergeCell ref="B12:B14"/>
    <mergeCell ref="C12:D12"/>
    <mergeCell ref="C13:D13"/>
    <mergeCell ref="E18:E19"/>
    <mergeCell ref="H18:H19"/>
    <mergeCell ref="I18:I19"/>
    <mergeCell ref="J18:J19"/>
    <mergeCell ref="K18:K19"/>
    <mergeCell ref="A20:D20"/>
    <mergeCell ref="B23:K25"/>
    <mergeCell ref="B26:E26"/>
    <mergeCell ref="F26:F27"/>
    <mergeCell ref="G26:G27"/>
    <mergeCell ref="H26:H27"/>
    <mergeCell ref="I26:I27"/>
    <mergeCell ref="J26:J27"/>
    <mergeCell ref="K26:K27"/>
    <mergeCell ref="L26:L27"/>
    <mergeCell ref="F28:F29"/>
    <mergeCell ref="G28:G29"/>
    <mergeCell ref="H28:H29"/>
    <mergeCell ref="I28:I29"/>
    <mergeCell ref="J28:J29"/>
    <mergeCell ref="K28:K29"/>
    <mergeCell ref="L28:L29"/>
    <mergeCell ref="L30:L31"/>
    <mergeCell ref="F35:L35"/>
    <mergeCell ref="F30:F31"/>
    <mergeCell ref="G30:G31"/>
    <mergeCell ref="H30:H31"/>
    <mergeCell ref="I30:I31"/>
    <mergeCell ref="J30:J31"/>
    <mergeCell ref="K30:K31"/>
  </mergeCells>
  <phoneticPr fontId="2"/>
  <conditionalFormatting sqref="F35">
    <cfRule type="expression" dxfId="0" priority="1">
      <formula>AND(H19&lt;&gt;"",H19&gt;18)</formula>
    </cfRule>
  </conditionalFormatting>
  <pageMargins left="0.7" right="0.7" top="0.75" bottom="0.75" header="0.3" footer="0.3"/>
  <pageSetup paperSize="9" scale="92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経済学プログラム</vt:lpstr>
      <vt:lpstr>経済学プログラム!Print_Area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小林耕大</dc:creator>
  <cp:lastModifiedBy>小林耕大</cp:lastModifiedBy>
  <dcterms:created xsi:type="dcterms:W3CDTF">2025-03-13T05:50:53Z</dcterms:created>
  <dcterms:modified xsi:type="dcterms:W3CDTF">2025-03-13T05:58:05Z</dcterms:modified>
</cp:coreProperties>
</file>